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5" windowWidth="15195" windowHeight="12270"/>
  </bookViews>
  <sheets>
    <sheet name="Detail" sheetId="1" r:id="rId1"/>
    <sheet name="Summary" sheetId="2" r:id="rId2"/>
  </sheets>
  <definedNames>
    <definedName name="_xlnm.Print_Area" localSheetId="0">Detail!$A$4:$M$40</definedName>
  </definedNames>
  <calcPr calcId="152511"/>
</workbook>
</file>

<file path=xl/calcChain.xml><?xml version="1.0" encoding="utf-8"?>
<calcChain xmlns="http://schemas.openxmlformats.org/spreadsheetml/2006/main">
  <c r="K51" i="1" l="1"/>
  <c r="K50" i="1"/>
  <c r="K45" i="1"/>
  <c r="K44" i="1"/>
  <c r="K43" i="1"/>
  <c r="K42" i="1"/>
  <c r="K39" i="1" l="1"/>
  <c r="E40" i="1"/>
  <c r="J40" i="1" s="1"/>
  <c r="K37" i="1"/>
  <c r="K38" i="1"/>
  <c r="E38" i="1"/>
  <c r="J38" i="1" s="1"/>
  <c r="E39" i="1"/>
  <c r="E37" i="1"/>
  <c r="J37" i="1" s="1"/>
  <c r="K29" i="1"/>
  <c r="K30" i="1"/>
  <c r="K31" i="1"/>
  <c r="K32" i="1"/>
  <c r="K33" i="1"/>
  <c r="K34" i="1"/>
  <c r="E29" i="1"/>
  <c r="L29" i="1" s="1"/>
  <c r="E30" i="1"/>
  <c r="J30" i="1" s="1"/>
  <c r="K21" i="1"/>
  <c r="K22" i="1"/>
  <c r="K23" i="1"/>
  <c r="K24" i="1"/>
  <c r="K25" i="1"/>
  <c r="K26" i="1"/>
  <c r="K13" i="1"/>
  <c r="K14" i="1"/>
  <c r="K15" i="1"/>
  <c r="K16" i="1"/>
  <c r="K17" i="1"/>
  <c r="K18" i="1"/>
  <c r="E22" i="1"/>
  <c r="J22" i="1" s="1"/>
  <c r="E14" i="1"/>
  <c r="K6" i="1"/>
  <c r="K7" i="1"/>
  <c r="K8" i="1"/>
  <c r="K9" i="1"/>
  <c r="K10" i="1"/>
  <c r="K5" i="1"/>
  <c r="E6" i="1"/>
  <c r="E23" i="1"/>
  <c r="J23" i="1" s="1"/>
  <c r="E5" i="1"/>
  <c r="J5" i="1" s="1"/>
  <c r="E7" i="1"/>
  <c r="J7" i="1" s="1"/>
  <c r="E21" i="1"/>
  <c r="L21" i="1" s="1"/>
  <c r="E13" i="1"/>
  <c r="J13" i="1" s="1"/>
  <c r="E15" i="1"/>
  <c r="J15" i="1" s="1"/>
  <c r="E16" i="1"/>
  <c r="J16" i="1" s="1"/>
  <c r="E17" i="1"/>
  <c r="J17" i="1" s="1"/>
  <c r="E18" i="1"/>
  <c r="J18" i="1" s="1"/>
  <c r="M18" i="1" s="1"/>
  <c r="E19" i="1"/>
  <c r="J19" i="1" s="1"/>
  <c r="E8" i="1"/>
  <c r="J8" i="1" s="1"/>
  <c r="E31" i="1"/>
  <c r="J31" i="1" s="1"/>
  <c r="E42" i="1"/>
  <c r="L42" i="1" s="1"/>
  <c r="E9" i="1"/>
  <c r="J9" i="1" s="1"/>
  <c r="E25" i="1"/>
  <c r="L25" i="1" s="1"/>
  <c r="E33" i="1"/>
  <c r="J33" i="1" s="1"/>
  <c r="E44" i="1"/>
  <c r="J44" i="1"/>
  <c r="E10" i="1"/>
  <c r="J10" i="1" s="1"/>
  <c r="E26" i="1"/>
  <c r="J26" i="1" s="1"/>
  <c r="M26" i="1" s="1"/>
  <c r="E34" i="1"/>
  <c r="J34" i="1" s="1"/>
  <c r="E45" i="1"/>
  <c r="J45" i="1" s="1"/>
  <c r="E43" i="1"/>
  <c r="J43" i="1" s="1"/>
  <c r="E32" i="1"/>
  <c r="J32" i="1" s="1"/>
  <c r="M32" i="1" s="1"/>
  <c r="E24" i="1"/>
  <c r="J24" i="1" s="1"/>
  <c r="E11" i="1"/>
  <c r="J11" i="1" s="1"/>
  <c r="E27" i="1"/>
  <c r="J27" i="1" s="1"/>
  <c r="E35" i="1"/>
  <c r="J35" i="1" s="1"/>
  <c r="E46" i="1"/>
  <c r="J46" i="1" s="1"/>
  <c r="E51" i="1"/>
  <c r="E52" i="1"/>
  <c r="E50" i="1"/>
  <c r="J50" i="1" s="1"/>
  <c r="M50" i="1" s="1"/>
  <c r="J51" i="1"/>
  <c r="L13" i="1"/>
  <c r="L14" i="1"/>
  <c r="L15" i="1"/>
  <c r="J14" i="1"/>
  <c r="M14" i="1" s="1"/>
  <c r="L17" i="1"/>
  <c r="L45" i="1"/>
  <c r="J6" i="1"/>
  <c r="M6" i="1" s="1"/>
  <c r="L51" i="1"/>
  <c r="L16" i="1"/>
  <c r="L23" i="1"/>
  <c r="J52" i="1"/>
  <c r="L44" i="1"/>
  <c r="L43" i="1"/>
  <c r="L32" i="1" l="1"/>
  <c r="M51" i="1"/>
  <c r="L34" i="1"/>
  <c r="B10" i="2"/>
  <c r="J25" i="1"/>
  <c r="M25" i="1" s="1"/>
  <c r="J42" i="1"/>
  <c r="M42" i="1" s="1"/>
  <c r="L39" i="1"/>
  <c r="M34" i="1"/>
  <c r="M16" i="1"/>
  <c r="L33" i="1"/>
  <c r="L26" i="1"/>
  <c r="M31" i="1"/>
  <c r="M15" i="1"/>
  <c r="L22" i="1"/>
  <c r="L37" i="1"/>
  <c r="M45" i="1"/>
  <c r="M44" i="1"/>
  <c r="M22" i="1"/>
  <c r="L50" i="1"/>
  <c r="M24" i="1"/>
  <c r="B8" i="2"/>
  <c r="M43" i="1"/>
  <c r="M33" i="1"/>
  <c r="B9" i="2"/>
  <c r="M23" i="1"/>
  <c r="M30" i="1"/>
  <c r="M13" i="1"/>
  <c r="L30" i="1"/>
  <c r="J39" i="1"/>
  <c r="M38" i="1" s="1"/>
  <c r="M39" i="1"/>
  <c r="L8" i="1"/>
  <c r="M17" i="1"/>
  <c r="L18" i="1"/>
  <c r="L31" i="1"/>
  <c r="L7" i="1"/>
  <c r="L9" i="1"/>
  <c r="M5" i="1"/>
  <c r="J29" i="1"/>
  <c r="M29" i="1" s="1"/>
  <c r="M37" i="1"/>
  <c r="B6" i="2"/>
  <c r="J21" i="1"/>
  <c r="M21" i="1" s="1"/>
  <c r="L24" i="1"/>
  <c r="L38" i="1"/>
  <c r="B11" i="2"/>
  <c r="C10" i="2" s="1"/>
  <c r="M10" i="1"/>
  <c r="M9" i="1"/>
  <c r="M8" i="1"/>
  <c r="M7" i="1"/>
  <c r="L10" i="1"/>
  <c r="L5" i="1"/>
  <c r="L6" i="1"/>
  <c r="B7" i="2" l="1"/>
  <c r="C7" i="2" s="1"/>
  <c r="B5" i="2"/>
  <c r="C5" i="2" s="1"/>
  <c r="C9" i="2"/>
  <c r="C8" i="2"/>
  <c r="C6" i="2" l="1"/>
</calcChain>
</file>

<file path=xl/sharedStrings.xml><?xml version="1.0" encoding="utf-8"?>
<sst xmlns="http://schemas.openxmlformats.org/spreadsheetml/2006/main" count="38" uniqueCount="37">
  <si>
    <t>Base Salary</t>
  </si>
  <si>
    <t>Year</t>
  </si>
  <si>
    <t>Name &amp; Position</t>
  </si>
  <si>
    <t>Pierre Blouin</t>
  </si>
  <si>
    <t>Wayne S. Demkey</t>
  </si>
  <si>
    <t>Kelvin Shepherd</t>
  </si>
  <si>
    <t>Dean Provost</t>
  </si>
  <si>
    <t>Paul Frizado</t>
  </si>
  <si>
    <t>Option Based Rewards</t>
  </si>
  <si>
    <t>Share Based Rewards</t>
  </si>
  <si>
    <t>Total Cash Compensation</t>
  </si>
  <si>
    <t>Retired</t>
  </si>
  <si>
    <t>Note: Only includes figures for NEO's working for the company in 2009</t>
  </si>
  <si>
    <t>Bonus (VPP) Received</t>
  </si>
  <si>
    <t>Total
Compensation</t>
  </si>
  <si>
    <t>Change in Total Compensation from Previous Year</t>
  </si>
  <si>
    <t>Total of all NEO's total calculated compensation</t>
  </si>
  <si>
    <t>Change from previous year</t>
  </si>
  <si>
    <t>Christopher Peirce</t>
  </si>
  <si>
    <t>Chief Corporate Officer</t>
  </si>
  <si>
    <t>President MTS</t>
  </si>
  <si>
    <t>President Allstream</t>
  </si>
  <si>
    <t>Chief Financial Officer</t>
  </si>
  <si>
    <t>Chief Executive Officer</t>
  </si>
  <si>
    <t>CTO - MTS Allstream</t>
  </si>
  <si>
    <t>John. A MacDonald President Enterprise Solutions MTS Allstream</t>
  </si>
  <si>
    <t>Other Compensation
(flex spending account)</t>
  </si>
  <si>
    <t>Change in Total Cash Compensation from Prior Year</t>
  </si>
  <si>
    <t>MTS NEO's Compensation 2006-2012</t>
  </si>
  <si>
    <t>Annual MTS Allstream NEO's Compensation Summary 2006-2012</t>
  </si>
  <si>
    <t>MTS Notice of  Annual General Meeting of Shareholders and Management Proxy Circulars, 2009, 2010, 2011, 2012, &amp; 2013.</t>
  </si>
  <si>
    <t>Cash Compensation</t>
  </si>
  <si>
    <t>Analysis</t>
  </si>
  <si>
    <t>Source:</t>
  </si>
  <si>
    <t>Change in Base Pay only from Previous Year</t>
  </si>
  <si>
    <t>Other Forms of Compensation</t>
  </si>
  <si>
    <t>Employer Pension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</si>
</sst>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0.0%"/>
  </numFmts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5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/>
    <xf numFmtId="3" fontId="0" fillId="0" borderId="0" xfId="0" applyNumberFormat="1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/>
    <xf numFmtId="0" fontId="0" fillId="2" borderId="14" xfId="0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0" fillId="2" borderId="6" xfId="0" applyNumberFormat="1" applyFill="1" applyBorder="1"/>
    <xf numFmtId="0" fontId="0" fillId="0" borderId="0" xfId="0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10" fontId="3" fillId="3" borderId="10" xfId="0" applyNumberFormat="1" applyFon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10" fontId="3" fillId="3" borderId="15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10" fontId="3" fillId="5" borderId="21" xfId="0" applyNumberFormat="1" applyFont="1" applyFill="1" applyBorder="1" applyAlignment="1">
      <alignment horizontal="center" vertical="center"/>
    </xf>
    <xf numFmtId="0" fontId="3" fillId="0" borderId="0" xfId="0" applyFont="1"/>
    <xf numFmtId="10" fontId="3" fillId="5" borderId="2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10" fontId="3" fillId="2" borderId="26" xfId="0" applyNumberFormat="1" applyFont="1" applyFill="1" applyBorder="1" applyAlignment="1">
      <alignment horizontal="center"/>
    </xf>
    <xf numFmtId="10" fontId="0" fillId="2" borderId="26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horizontal="center"/>
    </xf>
    <xf numFmtId="10" fontId="3" fillId="3" borderId="22" xfId="0" applyNumberFormat="1" applyFont="1" applyFill="1" applyBorder="1" applyAlignment="1">
      <alignment horizontal="center"/>
    </xf>
    <xf numFmtId="10" fontId="0" fillId="3" borderId="21" xfId="0" applyNumberFormat="1" applyFill="1" applyBorder="1" applyAlignment="1">
      <alignment horizontal="center"/>
    </xf>
    <xf numFmtId="10" fontId="0" fillId="3" borderId="22" xfId="0" applyNumberForma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 vertical="center" wrapText="1"/>
    </xf>
    <xf numFmtId="3" fontId="3" fillId="6" borderId="15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0" fillId="0" borderId="11" xfId="0" applyBorder="1"/>
    <xf numFmtId="3" fontId="0" fillId="6" borderId="16" xfId="0" applyNumberFormat="1" applyFill="1" applyBorder="1" applyAlignment="1">
      <alignment horizontal="center"/>
    </xf>
    <xf numFmtId="10" fontId="3" fillId="5" borderId="9" xfId="0" applyNumberFormat="1" applyFont="1" applyFill="1" applyBorder="1" applyAlignment="1">
      <alignment horizontal="center" vertical="center"/>
    </xf>
    <xf numFmtId="10" fontId="3" fillId="5" borderId="1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23.28515625" customWidth="1"/>
    <col min="3" max="3" width="14.140625" customWidth="1"/>
    <col min="4" max="4" width="14.7109375" customWidth="1"/>
    <col min="5" max="5" width="15.42578125" customWidth="1"/>
    <col min="6" max="6" width="16.28515625" customWidth="1"/>
    <col min="7" max="7" width="17.28515625" customWidth="1"/>
    <col min="8" max="8" width="16.85546875" customWidth="1"/>
    <col min="9" max="9" width="15.5703125" customWidth="1"/>
    <col min="10" max="10" width="17.85546875" customWidth="1"/>
    <col min="11" max="13" width="17.7109375" customWidth="1"/>
  </cols>
  <sheetData>
    <row r="1" spans="1:13" ht="20.25">
      <c r="A1" s="21" t="s">
        <v>28</v>
      </c>
      <c r="B1" s="20"/>
      <c r="C1" s="22"/>
      <c r="D1" s="9"/>
      <c r="E1" s="9"/>
      <c r="F1" s="9"/>
      <c r="G1" s="9"/>
      <c r="H1" s="9"/>
      <c r="I1" s="9"/>
      <c r="J1" s="10"/>
      <c r="L1" s="9"/>
      <c r="M1" s="10"/>
    </row>
    <row r="2" spans="1:13" ht="13.5" thickBot="1"/>
    <row r="3" spans="1:13" s="16" customFormat="1" ht="25.5" customHeight="1" thickBot="1">
      <c r="A3" s="112" t="s">
        <v>2</v>
      </c>
      <c r="B3" s="110" t="s">
        <v>1</v>
      </c>
      <c r="C3" s="107" t="s">
        <v>31</v>
      </c>
      <c r="D3" s="98"/>
      <c r="E3" s="108" t="s">
        <v>10</v>
      </c>
      <c r="F3" s="97" t="s">
        <v>35</v>
      </c>
      <c r="G3" s="98"/>
      <c r="H3" s="98"/>
      <c r="I3" s="98"/>
      <c r="J3" s="99" t="s">
        <v>14</v>
      </c>
      <c r="K3" s="101" t="s">
        <v>32</v>
      </c>
      <c r="L3" s="102"/>
      <c r="M3" s="103"/>
    </row>
    <row r="4" spans="1:13" s="16" customFormat="1" ht="60.75" customHeight="1" thickBot="1">
      <c r="A4" s="113"/>
      <c r="B4" s="111"/>
      <c r="C4" s="63" t="s">
        <v>0</v>
      </c>
      <c r="D4" s="25" t="s">
        <v>13</v>
      </c>
      <c r="E4" s="109"/>
      <c r="F4" s="25" t="s">
        <v>26</v>
      </c>
      <c r="G4" s="25" t="s">
        <v>9</v>
      </c>
      <c r="H4" s="25" t="s">
        <v>8</v>
      </c>
      <c r="I4" s="74" t="s">
        <v>36</v>
      </c>
      <c r="J4" s="100"/>
      <c r="K4" s="70" t="s">
        <v>34</v>
      </c>
      <c r="L4" s="82" t="s">
        <v>27</v>
      </c>
      <c r="M4" s="82" t="s">
        <v>15</v>
      </c>
    </row>
    <row r="5" spans="1:13" s="27" customFormat="1">
      <c r="A5" s="45" t="s">
        <v>3</v>
      </c>
      <c r="B5" s="47">
        <v>2012</v>
      </c>
      <c r="C5" s="48">
        <v>850000</v>
      </c>
      <c r="D5" s="49">
        <v>881739</v>
      </c>
      <c r="E5" s="75">
        <f t="shared" ref="E5:E11" si="0">SUM(C5+D5)</f>
        <v>1731739</v>
      </c>
      <c r="F5" s="49">
        <v>76500</v>
      </c>
      <c r="G5" s="49">
        <v>1561920</v>
      </c>
      <c r="H5" s="49">
        <v>669382</v>
      </c>
      <c r="I5" s="48">
        <v>474000</v>
      </c>
      <c r="J5" s="88">
        <f t="shared" ref="J5:J11" si="1">SUM(E5+F5+G5+H5+I5)</f>
        <v>4513541</v>
      </c>
      <c r="K5" s="71">
        <f t="shared" ref="K5:K10" si="2">(C5-C6)/ABS(C6)</f>
        <v>3.1553398058252427E-2</v>
      </c>
      <c r="L5" s="83">
        <f t="shared" ref="L5:L10" si="3">(E5-E6)/ABS(E6)</f>
        <v>1.7920929950959619E-2</v>
      </c>
      <c r="M5" s="84">
        <f t="shared" ref="M5:M10" si="4">(J5-J6)/ABS(J6)</f>
        <v>2.2449974934515997E-2</v>
      </c>
    </row>
    <row r="6" spans="1:13" s="27" customFormat="1">
      <c r="A6" s="45" t="s">
        <v>23</v>
      </c>
      <c r="B6" s="47">
        <v>2011</v>
      </c>
      <c r="C6" s="48">
        <v>824000</v>
      </c>
      <c r="D6" s="49">
        <v>877251</v>
      </c>
      <c r="E6" s="75">
        <f>SUM(C6+D6)</f>
        <v>1701251</v>
      </c>
      <c r="F6" s="49">
        <v>74160</v>
      </c>
      <c r="G6" s="49">
        <v>1563026</v>
      </c>
      <c r="H6" s="49">
        <v>600000</v>
      </c>
      <c r="I6" s="48">
        <v>476000</v>
      </c>
      <c r="J6" s="88">
        <f t="shared" si="1"/>
        <v>4414437</v>
      </c>
      <c r="K6" s="71">
        <f t="shared" si="2"/>
        <v>0.03</v>
      </c>
      <c r="L6" s="83">
        <f t="shared" si="3"/>
        <v>0.11690739111595477</v>
      </c>
      <c r="M6" s="84">
        <f t="shared" si="4"/>
        <v>0.37065796868353479</v>
      </c>
    </row>
    <row r="7" spans="1:13" s="16" customFormat="1">
      <c r="A7" s="43"/>
      <c r="B7" s="47">
        <v>2010</v>
      </c>
      <c r="C7" s="48">
        <v>800000</v>
      </c>
      <c r="D7" s="49">
        <v>723180</v>
      </c>
      <c r="E7" s="75">
        <f t="shared" si="0"/>
        <v>1523180</v>
      </c>
      <c r="F7" s="49">
        <v>81489</v>
      </c>
      <c r="G7" s="49">
        <v>700000</v>
      </c>
      <c r="H7" s="49">
        <v>600001</v>
      </c>
      <c r="I7" s="48">
        <v>316000</v>
      </c>
      <c r="J7" s="88">
        <f t="shared" si="1"/>
        <v>3220670</v>
      </c>
      <c r="K7" s="71">
        <f t="shared" si="2"/>
        <v>0</v>
      </c>
      <c r="L7" s="83">
        <f t="shared" si="3"/>
        <v>-7.1231707317073165E-2</v>
      </c>
      <c r="M7" s="83">
        <f t="shared" si="4"/>
        <v>-0.19433600956589497</v>
      </c>
    </row>
    <row r="8" spans="1:13" s="2" customFormat="1">
      <c r="A8" s="45"/>
      <c r="B8" s="50">
        <v>2009</v>
      </c>
      <c r="C8" s="51">
        <v>800000</v>
      </c>
      <c r="D8" s="51">
        <v>840000</v>
      </c>
      <c r="E8" s="76">
        <f t="shared" si="0"/>
        <v>1640000</v>
      </c>
      <c r="F8" s="51">
        <v>67500</v>
      </c>
      <c r="G8" s="51">
        <v>1400037</v>
      </c>
      <c r="H8" s="51">
        <v>599998</v>
      </c>
      <c r="I8" s="51">
        <v>290000</v>
      </c>
      <c r="J8" s="89">
        <f t="shared" si="1"/>
        <v>3997535</v>
      </c>
      <c r="K8" s="71">
        <f t="shared" si="2"/>
        <v>-4.4798407167745144E-3</v>
      </c>
      <c r="L8" s="84">
        <f t="shared" si="3"/>
        <v>5.5612770339855816E-2</v>
      </c>
      <c r="M8" s="84">
        <f t="shared" si="4"/>
        <v>0.44654942632468936</v>
      </c>
    </row>
    <row r="9" spans="1:13">
      <c r="A9" s="46"/>
      <c r="B9" s="50">
        <v>2008</v>
      </c>
      <c r="C9" s="51">
        <v>803600</v>
      </c>
      <c r="D9" s="51">
        <v>750000</v>
      </c>
      <c r="E9" s="76">
        <f t="shared" si="0"/>
        <v>1553600</v>
      </c>
      <c r="F9" s="51">
        <v>67871</v>
      </c>
      <c r="G9" s="51">
        <v>800026</v>
      </c>
      <c r="H9" s="51">
        <v>0</v>
      </c>
      <c r="I9" s="51">
        <v>342000</v>
      </c>
      <c r="J9" s="89">
        <f t="shared" si="1"/>
        <v>2763497</v>
      </c>
      <c r="K9" s="71">
        <f t="shared" si="2"/>
        <v>7.1466666666666664E-2</v>
      </c>
      <c r="L9" s="84">
        <f t="shared" si="3"/>
        <v>2.3451910408432149E-2</v>
      </c>
      <c r="M9" s="84">
        <f t="shared" si="4"/>
        <v>-0.19326534198755582</v>
      </c>
    </row>
    <row r="10" spans="1:13">
      <c r="A10" s="46"/>
      <c r="B10" s="50">
        <v>2007</v>
      </c>
      <c r="C10" s="51">
        <v>750000</v>
      </c>
      <c r="D10" s="51">
        <v>768000</v>
      </c>
      <c r="E10" s="76">
        <f t="shared" si="0"/>
        <v>1518000</v>
      </c>
      <c r="F10" s="51">
        <v>67500</v>
      </c>
      <c r="G10" s="51">
        <v>1500034</v>
      </c>
      <c r="H10" s="50"/>
      <c r="I10" s="51">
        <v>340000</v>
      </c>
      <c r="J10" s="89">
        <f t="shared" si="1"/>
        <v>3425534</v>
      </c>
      <c r="K10" s="71">
        <f t="shared" si="2"/>
        <v>3.8453971011621854E-3</v>
      </c>
      <c r="L10" s="84">
        <f t="shared" si="3"/>
        <v>-2.6378223197981946E-2</v>
      </c>
      <c r="M10" s="84">
        <f t="shared" si="4"/>
        <v>0.29455611583356228</v>
      </c>
    </row>
    <row r="11" spans="1:13" ht="13.5" thickBot="1">
      <c r="A11" s="44"/>
      <c r="B11" s="33">
        <v>2006</v>
      </c>
      <c r="C11" s="52">
        <v>747127</v>
      </c>
      <c r="D11" s="52">
        <v>812000</v>
      </c>
      <c r="E11" s="77">
        <f t="shared" si="0"/>
        <v>1559127</v>
      </c>
      <c r="F11" s="53">
        <v>0</v>
      </c>
      <c r="G11" s="52">
        <v>749980</v>
      </c>
      <c r="H11" s="52"/>
      <c r="I11" s="52">
        <v>337000</v>
      </c>
      <c r="J11" s="90">
        <f t="shared" si="1"/>
        <v>2646107</v>
      </c>
      <c r="K11" s="71"/>
      <c r="L11" s="85"/>
      <c r="M11" s="85"/>
    </row>
    <row r="12" spans="1:13" s="9" customFormat="1">
      <c r="A12" s="68"/>
      <c r="B12" s="69"/>
      <c r="C12" s="69"/>
      <c r="D12" s="69"/>
      <c r="E12" s="69"/>
      <c r="F12" s="69"/>
      <c r="G12" s="69"/>
      <c r="H12" s="69"/>
      <c r="I12" s="69"/>
      <c r="J12" s="91"/>
      <c r="K12" s="80"/>
      <c r="L12" s="81"/>
      <c r="M12" s="80"/>
    </row>
    <row r="13" spans="1:13" s="10" customFormat="1">
      <c r="A13" s="45" t="s">
        <v>4</v>
      </c>
      <c r="B13" s="36">
        <v>2012</v>
      </c>
      <c r="C13" s="37">
        <v>446600</v>
      </c>
      <c r="D13" s="37">
        <v>305207</v>
      </c>
      <c r="E13" s="78">
        <f t="shared" ref="E13:E19" si="5">SUM(C13+D13)</f>
        <v>751807</v>
      </c>
      <c r="F13" s="37">
        <v>40200</v>
      </c>
      <c r="G13" s="37">
        <v>502454</v>
      </c>
      <c r="H13" s="37">
        <v>55836</v>
      </c>
      <c r="I13" s="37">
        <v>166000</v>
      </c>
      <c r="J13" s="92">
        <f t="shared" ref="J13:J19" si="6">SUM(E13+F13+G13+H13+I13)</f>
        <v>1516297</v>
      </c>
      <c r="K13" s="71">
        <f t="shared" ref="K13:K18" si="7">(C13-C14)/ABS(C14)</f>
        <v>5.0082294850693626E-2</v>
      </c>
      <c r="L13" s="86">
        <f t="shared" ref="L13:L18" si="8">(E13-E14)/ABS(E14)</f>
        <v>2.1077350167325828E-2</v>
      </c>
      <c r="M13" s="84">
        <f t="shared" ref="M13:M18" si="9">(J13-J14)/ABS(J14)</f>
        <v>2.3410312551464217E-2</v>
      </c>
    </row>
    <row r="14" spans="1:13" s="10" customFormat="1">
      <c r="A14" s="43" t="s">
        <v>22</v>
      </c>
      <c r="B14" s="36">
        <v>2011</v>
      </c>
      <c r="C14" s="37">
        <v>425300</v>
      </c>
      <c r="D14" s="37">
        <v>310988</v>
      </c>
      <c r="E14" s="78">
        <f>SUM(C14+D14)</f>
        <v>736288</v>
      </c>
      <c r="F14" s="37">
        <v>38300</v>
      </c>
      <c r="G14" s="37">
        <v>510324</v>
      </c>
      <c r="H14" s="37">
        <v>56700</v>
      </c>
      <c r="I14" s="37">
        <v>140000</v>
      </c>
      <c r="J14" s="92">
        <f t="shared" si="6"/>
        <v>1481612</v>
      </c>
      <c r="K14" s="71">
        <f t="shared" si="7"/>
        <v>5.0123456790123457E-2</v>
      </c>
      <c r="L14" s="86">
        <f t="shared" si="8"/>
        <v>0.16764169958625197</v>
      </c>
      <c r="M14" s="84">
        <f t="shared" si="9"/>
        <v>0.14258260444412912</v>
      </c>
    </row>
    <row r="15" spans="1:13" s="9" customFormat="1">
      <c r="A15" s="43"/>
      <c r="B15" s="36">
        <v>2010</v>
      </c>
      <c r="C15" s="37">
        <v>405000</v>
      </c>
      <c r="D15" s="37">
        <v>225577</v>
      </c>
      <c r="E15" s="78">
        <f t="shared" si="5"/>
        <v>630577</v>
      </c>
      <c r="F15" s="37">
        <v>36500</v>
      </c>
      <c r="G15" s="37">
        <v>528845</v>
      </c>
      <c r="H15" s="37">
        <v>58800</v>
      </c>
      <c r="I15" s="37">
        <v>42000</v>
      </c>
      <c r="J15" s="92">
        <f t="shared" si="6"/>
        <v>1296722</v>
      </c>
      <c r="K15" s="71">
        <f t="shared" si="7"/>
        <v>1.5368415774563141E-2</v>
      </c>
      <c r="L15" s="86">
        <f t="shared" si="8"/>
        <v>9.7307147710027871E-4</v>
      </c>
      <c r="M15" s="84">
        <f t="shared" si="9"/>
        <v>-2.9081033199436527E-3</v>
      </c>
    </row>
    <row r="16" spans="1:13">
      <c r="A16" s="93"/>
      <c r="B16" s="30">
        <v>2009</v>
      </c>
      <c r="C16" s="31">
        <v>398870</v>
      </c>
      <c r="D16" s="31">
        <v>231094</v>
      </c>
      <c r="E16" s="78">
        <f t="shared" si="5"/>
        <v>629964</v>
      </c>
      <c r="F16" s="31">
        <v>36500</v>
      </c>
      <c r="G16" s="31">
        <v>433540</v>
      </c>
      <c r="H16" s="31">
        <v>96500</v>
      </c>
      <c r="I16" s="31">
        <v>104000</v>
      </c>
      <c r="J16" s="92">
        <f t="shared" si="6"/>
        <v>1300504</v>
      </c>
      <c r="K16" s="71">
        <f t="shared" si="7"/>
        <v>6.0187227889619541E-2</v>
      </c>
      <c r="L16" s="86">
        <f t="shared" si="8"/>
        <v>0.10869725907335771</v>
      </c>
      <c r="M16" s="84">
        <f t="shared" si="9"/>
        <v>7.2587465882651813E-3</v>
      </c>
    </row>
    <row r="17" spans="1:13">
      <c r="A17" s="46"/>
      <c r="B17" s="30">
        <v>2008</v>
      </c>
      <c r="C17" s="31">
        <v>376226</v>
      </c>
      <c r="D17" s="31">
        <v>191976</v>
      </c>
      <c r="E17" s="78">
        <f t="shared" si="5"/>
        <v>568202</v>
      </c>
      <c r="F17" s="31">
        <v>233840</v>
      </c>
      <c r="G17" s="31">
        <v>246640</v>
      </c>
      <c r="H17" s="31">
        <v>153450</v>
      </c>
      <c r="I17" s="31">
        <v>89000</v>
      </c>
      <c r="J17" s="92">
        <f t="shared" si="6"/>
        <v>1291132</v>
      </c>
      <c r="K17" s="71">
        <f t="shared" si="7"/>
        <v>4.7983286908077995E-2</v>
      </c>
      <c r="L17" s="86">
        <f t="shared" si="8"/>
        <v>-3.0464665492717421E-2</v>
      </c>
      <c r="M17" s="84">
        <f t="shared" si="9"/>
        <v>0.47978031348422262</v>
      </c>
    </row>
    <row r="18" spans="1:13">
      <c r="A18" s="46"/>
      <c r="B18" s="30">
        <v>2007</v>
      </c>
      <c r="C18" s="31">
        <v>359000</v>
      </c>
      <c r="D18" s="31">
        <v>227056</v>
      </c>
      <c r="E18" s="78">
        <f t="shared" si="5"/>
        <v>586056</v>
      </c>
      <c r="F18" s="31">
        <v>15000</v>
      </c>
      <c r="G18" s="31">
        <v>0</v>
      </c>
      <c r="H18" s="31">
        <v>201460</v>
      </c>
      <c r="I18" s="31">
        <v>70000</v>
      </c>
      <c r="J18" s="92">
        <f t="shared" si="6"/>
        <v>872516</v>
      </c>
      <c r="K18" s="71">
        <f t="shared" si="7"/>
        <v>3.8448095071653269E-3</v>
      </c>
      <c r="L18" s="86">
        <f t="shared" si="8"/>
        <v>-3.8704047554998587E-2</v>
      </c>
      <c r="M18" s="84">
        <f t="shared" si="9"/>
        <v>4.4805466178261498E-2</v>
      </c>
    </row>
    <row r="19" spans="1:13" s="8" customFormat="1" ht="13.5" thickBot="1">
      <c r="A19" s="44"/>
      <c r="B19" s="33">
        <v>2006</v>
      </c>
      <c r="C19" s="34">
        <v>357625</v>
      </c>
      <c r="D19" s="34">
        <v>252027</v>
      </c>
      <c r="E19" s="79">
        <f t="shared" si="5"/>
        <v>609652</v>
      </c>
      <c r="F19" s="38">
        <v>0</v>
      </c>
      <c r="G19" s="34">
        <v>53591</v>
      </c>
      <c r="H19" s="34">
        <v>104856</v>
      </c>
      <c r="I19" s="34">
        <v>67000</v>
      </c>
      <c r="J19" s="94">
        <f t="shared" si="6"/>
        <v>835099</v>
      </c>
      <c r="K19" s="71"/>
      <c r="L19" s="86"/>
      <c r="M19" s="85"/>
    </row>
    <row r="20" spans="1:13" s="10" customFormat="1">
      <c r="A20" s="68"/>
      <c r="B20" s="69"/>
      <c r="C20" s="69"/>
      <c r="D20" s="69"/>
      <c r="E20" s="69"/>
      <c r="F20" s="69"/>
      <c r="G20" s="69"/>
      <c r="H20" s="69"/>
      <c r="I20" s="69"/>
      <c r="J20" s="91"/>
      <c r="K20" s="80"/>
      <c r="L20" s="81"/>
      <c r="M20" s="80"/>
    </row>
    <row r="21" spans="1:13" s="10" customFormat="1">
      <c r="A21" s="35" t="s">
        <v>5</v>
      </c>
      <c r="B21" s="36">
        <v>2012</v>
      </c>
      <c r="C21" s="37">
        <v>498700</v>
      </c>
      <c r="D21" s="37">
        <v>315889</v>
      </c>
      <c r="E21" s="78">
        <f t="shared" ref="E21:E27" si="10">SUM(C21+D21)</f>
        <v>814589</v>
      </c>
      <c r="F21" s="37">
        <v>44900</v>
      </c>
      <c r="G21" s="37">
        <v>673282</v>
      </c>
      <c r="H21" s="37">
        <v>74810</v>
      </c>
      <c r="I21" s="37">
        <v>154000</v>
      </c>
      <c r="J21" s="92">
        <f t="shared" ref="J21:J27" si="11">SUM(E21+F21+G21+H21+I21)</f>
        <v>1761581</v>
      </c>
      <c r="K21" s="71">
        <f t="shared" ref="K21:K26" si="12">(C21-C22)/ABS(C22)</f>
        <v>3.0159058045858295E-2</v>
      </c>
      <c r="L21" s="86">
        <f t="shared" ref="L21:L26" si="13">(E21-E22)/ABS(E22)</f>
        <v>-5.8486507603523384E-2</v>
      </c>
      <c r="M21" s="84">
        <f t="shared" ref="M21:M26" si="14">(J21-J22)/ABS(J22)</f>
        <v>-4.1809475193854981E-3</v>
      </c>
    </row>
    <row r="22" spans="1:13" s="10" customFormat="1">
      <c r="A22" s="35" t="s">
        <v>20</v>
      </c>
      <c r="B22" s="36">
        <v>2011</v>
      </c>
      <c r="C22" s="37">
        <v>484100</v>
      </c>
      <c r="D22" s="37">
        <v>381091</v>
      </c>
      <c r="E22" s="78">
        <f>SUM(C22+D22)</f>
        <v>865191</v>
      </c>
      <c r="F22" s="37">
        <v>43600</v>
      </c>
      <c r="G22" s="37">
        <v>653561</v>
      </c>
      <c r="H22" s="37">
        <v>72625</v>
      </c>
      <c r="I22" s="37">
        <v>134000</v>
      </c>
      <c r="J22" s="92">
        <f t="shared" si="11"/>
        <v>1768977</v>
      </c>
      <c r="K22" s="71">
        <f t="shared" si="12"/>
        <v>0.03</v>
      </c>
      <c r="L22" s="86">
        <f t="shared" si="13"/>
        <v>0.18225532717329812</v>
      </c>
      <c r="M22" s="84">
        <f t="shared" si="14"/>
        <v>0.13604454842444821</v>
      </c>
    </row>
    <row r="23" spans="1:13" s="10" customFormat="1">
      <c r="A23" s="35"/>
      <c r="B23" s="36">
        <v>2010</v>
      </c>
      <c r="C23" s="37">
        <v>470000</v>
      </c>
      <c r="D23" s="37">
        <v>261814</v>
      </c>
      <c r="E23" s="78">
        <f t="shared" si="10"/>
        <v>731814</v>
      </c>
      <c r="F23" s="37">
        <v>39600</v>
      </c>
      <c r="G23" s="37">
        <v>642323</v>
      </c>
      <c r="H23" s="37">
        <v>71400</v>
      </c>
      <c r="I23" s="37">
        <v>72000</v>
      </c>
      <c r="J23" s="92">
        <f t="shared" si="11"/>
        <v>1557137</v>
      </c>
      <c r="K23" s="71">
        <f t="shared" si="12"/>
        <v>0</v>
      </c>
      <c r="L23" s="86">
        <f t="shared" si="13"/>
        <v>-9.5834084170175117E-4</v>
      </c>
      <c r="M23" s="84">
        <f t="shared" si="14"/>
        <v>3.9794579503728321E-3</v>
      </c>
    </row>
    <row r="24" spans="1:13">
      <c r="A24" s="93"/>
      <c r="B24" s="30">
        <v>2009</v>
      </c>
      <c r="C24" s="31">
        <v>470000</v>
      </c>
      <c r="D24" s="31">
        <v>262516</v>
      </c>
      <c r="E24" s="78">
        <f t="shared" si="10"/>
        <v>732516</v>
      </c>
      <c r="F24" s="31">
        <v>42300</v>
      </c>
      <c r="G24" s="31">
        <v>560049</v>
      </c>
      <c r="H24" s="31">
        <v>135100</v>
      </c>
      <c r="I24" s="31">
        <v>81000</v>
      </c>
      <c r="J24" s="92">
        <f t="shared" si="11"/>
        <v>1550965</v>
      </c>
      <c r="K24" s="71">
        <f t="shared" si="12"/>
        <v>1.466076868109212E-2</v>
      </c>
      <c r="L24" s="86">
        <f t="shared" si="13"/>
        <v>1.4180214156954286E-2</v>
      </c>
      <c r="M24" s="84">
        <f t="shared" si="14"/>
        <v>7.6210764432201011E-2</v>
      </c>
    </row>
    <row r="25" spans="1:13">
      <c r="A25" s="42"/>
      <c r="B25" s="30">
        <v>2008</v>
      </c>
      <c r="C25" s="31">
        <v>463209</v>
      </c>
      <c r="D25" s="31">
        <v>259065</v>
      </c>
      <c r="E25" s="78">
        <f t="shared" si="10"/>
        <v>722274</v>
      </c>
      <c r="F25" s="31">
        <v>42300</v>
      </c>
      <c r="G25" s="31">
        <v>360011</v>
      </c>
      <c r="H25" s="31">
        <v>187550</v>
      </c>
      <c r="I25" s="31">
        <v>129000</v>
      </c>
      <c r="J25" s="92">
        <f t="shared" si="11"/>
        <v>1441135</v>
      </c>
      <c r="K25" s="71">
        <f t="shared" si="12"/>
        <v>6.362571756601608E-2</v>
      </c>
      <c r="L25" s="86">
        <f t="shared" si="13"/>
        <v>-3.505741367908459E-2</v>
      </c>
      <c r="M25" s="84">
        <f t="shared" si="14"/>
        <v>0.21479961055874705</v>
      </c>
    </row>
    <row r="26" spans="1:13">
      <c r="A26" s="43"/>
      <c r="B26" s="30">
        <v>2007</v>
      </c>
      <c r="C26" s="31">
        <v>435500</v>
      </c>
      <c r="D26" s="31">
        <v>313015</v>
      </c>
      <c r="E26" s="78">
        <f t="shared" si="10"/>
        <v>748515</v>
      </c>
      <c r="F26" s="31">
        <v>19000</v>
      </c>
      <c r="G26" s="32">
        <v>0</v>
      </c>
      <c r="H26" s="31">
        <v>287800</v>
      </c>
      <c r="I26" s="31">
        <v>131000</v>
      </c>
      <c r="J26" s="92">
        <f t="shared" si="11"/>
        <v>1186315</v>
      </c>
      <c r="K26" s="71">
        <f t="shared" si="12"/>
        <v>7.961912128175952E-2</v>
      </c>
      <c r="L26" s="86">
        <f t="shared" si="13"/>
        <v>1.5963265893364678E-2</v>
      </c>
      <c r="M26" s="84">
        <f t="shared" si="14"/>
        <v>9.5574077066931412E-2</v>
      </c>
    </row>
    <row r="27" spans="1:13" ht="13.5" thickBot="1">
      <c r="A27" s="44"/>
      <c r="B27" s="33">
        <v>2006</v>
      </c>
      <c r="C27" s="34">
        <v>403383</v>
      </c>
      <c r="D27" s="34">
        <v>333371</v>
      </c>
      <c r="E27" s="79">
        <f t="shared" si="10"/>
        <v>736754</v>
      </c>
      <c r="F27" s="38">
        <v>0</v>
      </c>
      <c r="G27" s="34">
        <v>53591</v>
      </c>
      <c r="H27" s="34">
        <v>164480</v>
      </c>
      <c r="I27" s="34">
        <v>128000</v>
      </c>
      <c r="J27" s="94">
        <f t="shared" si="11"/>
        <v>1082825</v>
      </c>
      <c r="K27" s="71"/>
      <c r="L27" s="85"/>
      <c r="M27" s="85"/>
    </row>
    <row r="28" spans="1:13">
      <c r="A28" s="68"/>
      <c r="B28" s="69"/>
      <c r="C28" s="69"/>
      <c r="D28" s="69"/>
      <c r="E28" s="69"/>
      <c r="F28" s="69"/>
      <c r="G28" s="69"/>
      <c r="H28" s="69"/>
      <c r="I28" s="69"/>
      <c r="J28" s="91"/>
      <c r="K28" s="80"/>
      <c r="L28" s="81"/>
      <c r="M28" s="80"/>
    </row>
    <row r="29" spans="1:13" s="10" customFormat="1">
      <c r="A29" s="35" t="s">
        <v>6</v>
      </c>
      <c r="B29" s="36">
        <v>2012</v>
      </c>
      <c r="C29" s="37">
        <v>475900</v>
      </c>
      <c r="D29" s="37">
        <v>370472</v>
      </c>
      <c r="E29" s="78">
        <f>C29+D29</f>
        <v>846372</v>
      </c>
      <c r="F29" s="37">
        <v>42900</v>
      </c>
      <c r="G29" s="37">
        <v>642476</v>
      </c>
      <c r="H29" s="37">
        <v>71390</v>
      </c>
      <c r="I29" s="37">
        <v>106699</v>
      </c>
      <c r="J29" s="92">
        <f t="shared" ref="J29:J35" si="15">SUM(E29+F29+G29+H29+I29)</f>
        <v>1709837</v>
      </c>
      <c r="K29" s="71">
        <f t="shared" ref="K29:K34" si="16">(C29-C30)/ABS(C30)</f>
        <v>5.0088261253309799E-2</v>
      </c>
      <c r="L29" s="86">
        <f t="shared" ref="L29:L34" si="17">(E29-E30)/ABS(E30)</f>
        <v>7.5818203080114499E-2</v>
      </c>
      <c r="M29" s="84">
        <f t="shared" ref="M29:M34" si="18">(J29-J30)/ABS(J30)</f>
        <v>0.11711704059898861</v>
      </c>
    </row>
    <row r="30" spans="1:13" s="10" customFormat="1">
      <c r="A30" s="35" t="s">
        <v>21</v>
      </c>
      <c r="B30" s="36">
        <v>2011</v>
      </c>
      <c r="C30" s="37">
        <v>453200</v>
      </c>
      <c r="D30" s="37">
        <v>333524</v>
      </c>
      <c r="E30" s="78">
        <f>C30+D30</f>
        <v>786724</v>
      </c>
      <c r="F30" s="37">
        <v>40800</v>
      </c>
      <c r="G30" s="37">
        <v>611863</v>
      </c>
      <c r="H30" s="37">
        <v>67991</v>
      </c>
      <c r="I30" s="37">
        <v>23202</v>
      </c>
      <c r="J30" s="92">
        <f t="shared" si="15"/>
        <v>1530580</v>
      </c>
      <c r="K30" s="71">
        <f t="shared" si="16"/>
        <v>0.03</v>
      </c>
      <c r="L30" s="86">
        <f t="shared" si="17"/>
        <v>0.17617052831125185</v>
      </c>
      <c r="M30" s="84">
        <f t="shared" si="18"/>
        <v>8.1918242216851594E-2</v>
      </c>
    </row>
    <row r="31" spans="1:13" s="9" customFormat="1">
      <c r="A31" s="35"/>
      <c r="B31" s="36">
        <v>2010</v>
      </c>
      <c r="C31" s="37">
        <v>440000</v>
      </c>
      <c r="D31" s="37">
        <v>228886</v>
      </c>
      <c r="E31" s="78">
        <f>C31+D31</f>
        <v>668886</v>
      </c>
      <c r="F31" s="37">
        <v>39600</v>
      </c>
      <c r="G31" s="37">
        <v>618619</v>
      </c>
      <c r="H31" s="37">
        <v>65625</v>
      </c>
      <c r="I31" s="37">
        <v>21961</v>
      </c>
      <c r="J31" s="92">
        <f t="shared" si="15"/>
        <v>1414691</v>
      </c>
      <c r="K31" s="71">
        <f t="shared" si="16"/>
        <v>3.5237367574779623E-3</v>
      </c>
      <c r="L31" s="86">
        <f t="shared" si="17"/>
        <v>5.3848383823742574E-2</v>
      </c>
      <c r="M31" s="84">
        <f t="shared" si="18"/>
        <v>9.7673974711516384E-2</v>
      </c>
    </row>
    <row r="32" spans="1:13">
      <c r="A32" s="93"/>
      <c r="B32" s="30">
        <v>2009</v>
      </c>
      <c r="C32" s="31">
        <v>438455</v>
      </c>
      <c r="D32" s="31">
        <v>196253</v>
      </c>
      <c r="E32" s="78">
        <f>SUM(C32+D32)</f>
        <v>634708</v>
      </c>
      <c r="F32" s="31">
        <v>39600</v>
      </c>
      <c r="G32" s="31">
        <v>477739</v>
      </c>
      <c r="H32" s="31">
        <v>115800</v>
      </c>
      <c r="I32" s="31">
        <v>20961</v>
      </c>
      <c r="J32" s="92">
        <f t="shared" si="15"/>
        <v>1288808</v>
      </c>
      <c r="K32" s="71">
        <f t="shared" si="16"/>
        <v>0.24747846918539973</v>
      </c>
      <c r="L32" s="86">
        <f t="shared" si="17"/>
        <v>0.28798095752171804</v>
      </c>
      <c r="M32" s="84">
        <f t="shared" si="18"/>
        <v>0.26360539048674192</v>
      </c>
    </row>
    <row r="33" spans="1:13">
      <c r="A33" s="42"/>
      <c r="B33" s="30">
        <v>2008</v>
      </c>
      <c r="C33" s="31">
        <v>351473</v>
      </c>
      <c r="D33" s="31">
        <v>141320</v>
      </c>
      <c r="E33" s="78">
        <f>SUM(C33+D33)</f>
        <v>492793</v>
      </c>
      <c r="F33" s="31">
        <v>30800</v>
      </c>
      <c r="G33" s="31">
        <v>211115</v>
      </c>
      <c r="H33" s="31">
        <v>153450</v>
      </c>
      <c r="I33" s="31">
        <v>131787</v>
      </c>
      <c r="J33" s="92">
        <f t="shared" si="15"/>
        <v>1019945</v>
      </c>
      <c r="K33" s="71">
        <f t="shared" si="16"/>
        <v>4.9173134328358209E-2</v>
      </c>
      <c r="L33" s="86">
        <f t="shared" si="17"/>
        <v>-5.4218173931901974E-2</v>
      </c>
      <c r="M33" s="84">
        <f t="shared" si="18"/>
        <v>0.23222242089188719</v>
      </c>
    </row>
    <row r="34" spans="1:13">
      <c r="A34" s="43"/>
      <c r="B34" s="30">
        <v>2007</v>
      </c>
      <c r="C34" s="31">
        <v>335000</v>
      </c>
      <c r="D34" s="31">
        <v>186043</v>
      </c>
      <c r="E34" s="78">
        <f>SUM(C34+D34)</f>
        <v>521043</v>
      </c>
      <c r="F34" s="31">
        <v>27000</v>
      </c>
      <c r="G34" s="32">
        <v>0</v>
      </c>
      <c r="H34" s="31">
        <v>261340</v>
      </c>
      <c r="I34" s="31">
        <v>18345</v>
      </c>
      <c r="J34" s="92">
        <f t="shared" si="15"/>
        <v>827728</v>
      </c>
      <c r="K34" s="71">
        <f t="shared" si="16"/>
        <v>1.4118957667344764E-2</v>
      </c>
      <c r="L34" s="86">
        <f t="shared" si="17"/>
        <v>-1.0227438942151524E-2</v>
      </c>
      <c r="M34" s="84">
        <f t="shared" si="18"/>
        <v>-0.27477844122504591</v>
      </c>
    </row>
    <row r="35" spans="1:13" ht="13.5" thickBot="1">
      <c r="A35" s="44"/>
      <c r="B35" s="33">
        <v>2006</v>
      </c>
      <c r="C35" s="34">
        <v>330336</v>
      </c>
      <c r="D35" s="34">
        <v>196091</v>
      </c>
      <c r="E35" s="79">
        <f>SUM(C35+D35)</f>
        <v>526427</v>
      </c>
      <c r="F35" s="38"/>
      <c r="G35" s="34">
        <v>443263</v>
      </c>
      <c r="H35" s="34">
        <v>82240</v>
      </c>
      <c r="I35" s="34">
        <v>89415</v>
      </c>
      <c r="J35" s="94">
        <f t="shared" si="15"/>
        <v>1141345</v>
      </c>
      <c r="K35" s="71"/>
      <c r="L35" s="85"/>
      <c r="M35" s="85"/>
    </row>
    <row r="36" spans="1:13" s="10" customFormat="1">
      <c r="A36" s="68"/>
      <c r="B36" s="69"/>
      <c r="C36" s="69"/>
      <c r="D36" s="69"/>
      <c r="E36" s="69"/>
      <c r="F36" s="69"/>
      <c r="G36" s="69"/>
      <c r="H36" s="69"/>
      <c r="I36" s="69"/>
      <c r="J36" s="91"/>
      <c r="K36" s="80"/>
      <c r="L36" s="81"/>
      <c r="M36" s="80"/>
    </row>
    <row r="37" spans="1:13" s="10" customFormat="1">
      <c r="A37" s="35" t="s">
        <v>18</v>
      </c>
      <c r="B37" s="36">
        <v>2012</v>
      </c>
      <c r="C37" s="37">
        <v>340000</v>
      </c>
      <c r="D37" s="37">
        <v>181730</v>
      </c>
      <c r="E37" s="78">
        <f>C37+D37</f>
        <v>521730</v>
      </c>
      <c r="F37" s="37">
        <v>30000</v>
      </c>
      <c r="G37" s="37">
        <v>306028</v>
      </c>
      <c r="H37" s="37">
        <v>34013</v>
      </c>
      <c r="I37" s="37">
        <v>82000</v>
      </c>
      <c r="J37" s="92">
        <f>SUM(E37+F37+G37+H37+I37)</f>
        <v>973771</v>
      </c>
      <c r="K37" s="71">
        <f>(C37-C38)/ABS(C38)</f>
        <v>3.5638135851355467E-2</v>
      </c>
      <c r="L37" s="86">
        <f>(E37-E38)/ABS(E38)</f>
        <v>9.422280694965755E-3</v>
      </c>
      <c r="M37" s="84">
        <f>(J37-J38)/ABS(J38)</f>
        <v>4.7085857575738028E-2</v>
      </c>
    </row>
    <row r="38" spans="1:13" s="10" customFormat="1">
      <c r="A38" s="35" t="s">
        <v>19</v>
      </c>
      <c r="B38" s="36">
        <v>2011</v>
      </c>
      <c r="C38" s="37">
        <v>328300</v>
      </c>
      <c r="D38" s="37">
        <v>188560</v>
      </c>
      <c r="E38" s="78">
        <f t="shared" ref="E38:E40" si="19">C38+D38</f>
        <v>516860</v>
      </c>
      <c r="F38" s="37">
        <v>29600</v>
      </c>
      <c r="G38" s="37">
        <v>309162</v>
      </c>
      <c r="H38" s="37">
        <v>34360</v>
      </c>
      <c r="I38" s="37">
        <v>40000</v>
      </c>
      <c r="J38" s="92">
        <f>SUM(E38+F38+G38+H38+I38)</f>
        <v>929982</v>
      </c>
      <c r="K38" s="71">
        <f>(C38-C39)/ABS(C39)</f>
        <v>1.0153846153846154E-2</v>
      </c>
      <c r="L38" s="86">
        <f>(E38-E39)/ABS(E39)</f>
        <v>0.10871099422756397</v>
      </c>
      <c r="M38" s="84">
        <f t="shared" ref="M38:M39" si="20">(J38-J39)/ABS(J39)</f>
        <v>7.1088235192494409E-2</v>
      </c>
    </row>
    <row r="39" spans="1:13" s="10" customFormat="1">
      <c r="A39" s="35"/>
      <c r="B39" s="36">
        <v>2010</v>
      </c>
      <c r="C39" s="37">
        <v>325000</v>
      </c>
      <c r="D39" s="37">
        <v>141181</v>
      </c>
      <c r="E39" s="78">
        <f t="shared" si="19"/>
        <v>466181</v>
      </c>
      <c r="F39" s="37">
        <v>29300</v>
      </c>
      <c r="G39" s="37">
        <v>311953</v>
      </c>
      <c r="H39" s="37">
        <v>34825</v>
      </c>
      <c r="I39" s="37">
        <v>26000</v>
      </c>
      <c r="J39" s="92">
        <f>SUM(E39+F39+G39+H39+I39)</f>
        <v>868259</v>
      </c>
      <c r="K39" s="71">
        <f>(C39-C40)/ABS(C40)</f>
        <v>0</v>
      </c>
      <c r="L39" s="86">
        <f>(E39-E40)/ABS(E40)</f>
        <v>1.0497726179070443E-2</v>
      </c>
      <c r="M39" s="84">
        <f t="shared" si="20"/>
        <v>-6.1024050183724633E-3</v>
      </c>
    </row>
    <row r="40" spans="1:13" s="10" customFormat="1" ht="13.5" thickBot="1">
      <c r="A40" s="39"/>
      <c r="B40" s="40">
        <v>2009</v>
      </c>
      <c r="C40" s="41">
        <v>325000</v>
      </c>
      <c r="D40" s="41">
        <v>136338</v>
      </c>
      <c r="E40" s="79">
        <f t="shared" si="19"/>
        <v>461338</v>
      </c>
      <c r="F40" s="41">
        <v>29300</v>
      </c>
      <c r="G40" s="41">
        <v>282752</v>
      </c>
      <c r="H40" s="41">
        <v>77200</v>
      </c>
      <c r="I40" s="41">
        <v>23000</v>
      </c>
      <c r="J40" s="94">
        <f>SUM(E40+F40+G40+H40+I40)</f>
        <v>873590</v>
      </c>
      <c r="K40" s="73"/>
      <c r="L40" s="87"/>
      <c r="M40" s="85"/>
    </row>
    <row r="41" spans="1:13" s="10" customFormat="1">
      <c r="A41" s="68"/>
      <c r="B41" s="69"/>
      <c r="C41" s="69"/>
      <c r="D41" s="69"/>
      <c r="E41" s="69"/>
      <c r="F41" s="69"/>
      <c r="G41" s="69"/>
      <c r="H41" s="69"/>
      <c r="I41" s="69"/>
      <c r="J41" s="91"/>
      <c r="K41" s="80"/>
      <c r="L41" s="81"/>
      <c r="M41" s="80"/>
    </row>
    <row r="42" spans="1:13" s="9" customFormat="1">
      <c r="A42" s="35" t="s">
        <v>7</v>
      </c>
      <c r="B42" s="36">
        <v>2010</v>
      </c>
      <c r="C42" s="37">
        <v>350000</v>
      </c>
      <c r="D42" s="37">
        <v>144078</v>
      </c>
      <c r="E42" s="78">
        <f>C42+D42</f>
        <v>494078</v>
      </c>
      <c r="F42" s="37">
        <v>30000</v>
      </c>
      <c r="G42" s="37">
        <v>344410</v>
      </c>
      <c r="H42" s="37">
        <v>38325</v>
      </c>
      <c r="I42" s="37">
        <v>26719</v>
      </c>
      <c r="J42" s="92">
        <f>SUM(E42+F42+G42+H42+I42)</f>
        <v>933532</v>
      </c>
      <c r="K42" s="71">
        <f>(C42-C43)/ABS(C43)</f>
        <v>3.5238021509815896E-3</v>
      </c>
      <c r="L42" s="86">
        <f>(E42-E43)/ABS(E43)</f>
        <v>-3.0649903046225057E-3</v>
      </c>
      <c r="M42" s="84">
        <f>(J42-J43)/ABS(J43)</f>
        <v>-3.7028020647227024E-2</v>
      </c>
    </row>
    <row r="43" spans="1:13">
      <c r="A43" s="35" t="s">
        <v>24</v>
      </c>
      <c r="B43" s="30">
        <v>2009</v>
      </c>
      <c r="C43" s="31">
        <v>348771</v>
      </c>
      <c r="D43" s="31">
        <v>146826</v>
      </c>
      <c r="E43" s="78">
        <f>SUM(C43+D43)</f>
        <v>495597</v>
      </c>
      <c r="F43" s="31">
        <v>30000</v>
      </c>
      <c r="G43" s="31">
        <v>331912</v>
      </c>
      <c r="H43" s="31">
        <v>77200</v>
      </c>
      <c r="I43" s="31">
        <v>34719</v>
      </c>
      <c r="J43" s="92">
        <f>SUM(E43+F43+G43+H43+I43)</f>
        <v>969428</v>
      </c>
      <c r="K43" s="71">
        <f>(C43-C44)/ABS(C44)</f>
        <v>1.116783940577353E-2</v>
      </c>
      <c r="L43" s="86">
        <f>(E43-E44)/ABS(E44)</f>
        <v>3.2076619033140776E-2</v>
      </c>
      <c r="M43" s="84">
        <f>(J43-J44)/ABS(J44)</f>
        <v>-0.15061476576867844</v>
      </c>
    </row>
    <row r="44" spans="1:13">
      <c r="A44" s="54"/>
      <c r="B44" s="30">
        <v>2008</v>
      </c>
      <c r="C44" s="31">
        <v>344919</v>
      </c>
      <c r="D44" s="31">
        <v>135275</v>
      </c>
      <c r="E44" s="78">
        <f>SUM(C44+D44)</f>
        <v>480194</v>
      </c>
      <c r="F44" s="31">
        <v>225500</v>
      </c>
      <c r="G44" s="31">
        <v>205562</v>
      </c>
      <c r="H44" s="31">
        <v>153450</v>
      </c>
      <c r="I44" s="31">
        <v>76623</v>
      </c>
      <c r="J44" s="92">
        <f>SUM(E44+F44+G44+H44+I44)</f>
        <v>1141329</v>
      </c>
      <c r="K44" s="71">
        <f>(C44-C45)/ABS(C45)</f>
        <v>0.17303428105019725</v>
      </c>
      <c r="L44" s="86">
        <f>(E44-E45)/ABS(E45)</f>
        <v>2.0163457636768831E-2</v>
      </c>
      <c r="M44" s="84">
        <f>(J44-J45)/ABS(J45)</f>
        <v>0.32651901338224115</v>
      </c>
    </row>
    <row r="45" spans="1:13">
      <c r="A45" s="55"/>
      <c r="B45" s="30">
        <v>2007</v>
      </c>
      <c r="C45" s="31">
        <v>294040</v>
      </c>
      <c r="D45" s="31">
        <v>176663</v>
      </c>
      <c r="E45" s="78">
        <f>SUM(C45+D45)</f>
        <v>470703</v>
      </c>
      <c r="F45" s="31">
        <v>27000</v>
      </c>
      <c r="G45" s="32">
        <v>0</v>
      </c>
      <c r="H45" s="31">
        <v>261340</v>
      </c>
      <c r="I45" s="31">
        <v>101351</v>
      </c>
      <c r="J45" s="92">
        <f>SUM(E45+F45+G45+H45+I45)</f>
        <v>860394</v>
      </c>
      <c r="K45" s="71">
        <f>(C45-C46)/ABS(C46)</f>
        <v>8.0350221000767899E-2</v>
      </c>
      <c r="L45" s="86">
        <f>(E45-E46)/ABS(E46)</f>
        <v>9.3661127530251492E-2</v>
      </c>
      <c r="M45" s="84">
        <f>(J45-J46)/ABS(J46)</f>
        <v>0.43175645992252087</v>
      </c>
    </row>
    <row r="46" spans="1:13" ht="13.5" thickBot="1">
      <c r="A46" s="56"/>
      <c r="B46" s="33">
        <v>2006</v>
      </c>
      <c r="C46" s="34">
        <v>272171</v>
      </c>
      <c r="D46" s="34">
        <v>158221</v>
      </c>
      <c r="E46" s="79">
        <f>SUM(C46+D46)</f>
        <v>430392</v>
      </c>
      <c r="F46" s="38">
        <v>0</v>
      </c>
      <c r="G46" s="34">
        <v>33500</v>
      </c>
      <c r="H46" s="34">
        <v>82240</v>
      </c>
      <c r="I46" s="34">
        <v>54804</v>
      </c>
      <c r="J46" s="94">
        <f>SUM(E46+F46+G46+H46+I46)</f>
        <v>600936</v>
      </c>
      <c r="K46" s="73"/>
      <c r="L46" s="85"/>
      <c r="M46" s="85"/>
    </row>
    <row r="47" spans="1:13">
      <c r="A47" s="62"/>
      <c r="B47" s="7"/>
      <c r="C47" s="19"/>
      <c r="D47" s="19"/>
      <c r="E47" s="19"/>
      <c r="F47" s="18"/>
      <c r="G47" s="19"/>
      <c r="H47" s="19"/>
      <c r="I47" s="19"/>
      <c r="J47" s="19"/>
      <c r="L47" s="29"/>
      <c r="M47" s="28"/>
    </row>
    <row r="48" spans="1:13" ht="13.5" thickBot="1">
      <c r="A48" s="18"/>
      <c r="B48" s="7"/>
      <c r="C48" s="19"/>
      <c r="D48" s="19"/>
      <c r="E48" s="19"/>
      <c r="F48" s="18"/>
      <c r="G48" s="19"/>
      <c r="H48" s="19"/>
      <c r="I48" s="19"/>
      <c r="J48" s="19"/>
      <c r="L48" s="29"/>
      <c r="M48" s="28"/>
    </row>
    <row r="49" spans="1:13" ht="13.5" thickBot="1">
      <c r="A49" s="57" t="s">
        <v>11</v>
      </c>
      <c r="B49" s="58"/>
      <c r="C49" s="58"/>
      <c r="D49" s="59"/>
      <c r="E49" s="59"/>
      <c r="F49" s="58"/>
      <c r="G49" s="58"/>
      <c r="H49" s="58"/>
      <c r="I49" s="59"/>
      <c r="J49" s="59"/>
      <c r="K49" s="60"/>
      <c r="L49" s="60"/>
      <c r="M49" s="61"/>
    </row>
    <row r="50" spans="1:13">
      <c r="A50" s="104" t="s">
        <v>25</v>
      </c>
      <c r="B50" s="30">
        <v>2008</v>
      </c>
      <c r="C50" s="31">
        <v>506162</v>
      </c>
      <c r="D50" s="31">
        <v>179420</v>
      </c>
      <c r="E50" s="78">
        <f>SUM(C50+D50)</f>
        <v>685582</v>
      </c>
      <c r="F50" s="31">
        <v>232176</v>
      </c>
      <c r="G50" s="31">
        <v>321320</v>
      </c>
      <c r="H50" s="31">
        <v>136400</v>
      </c>
      <c r="I50" s="31">
        <v>97000</v>
      </c>
      <c r="J50" s="78">
        <f>SUM(E50+F50+G50+H50+I50)</f>
        <v>1472478</v>
      </c>
      <c r="K50" s="95">
        <f>(C50-C51)/ABS(C51)</f>
        <v>-7.6463000096703149E-2</v>
      </c>
      <c r="L50" s="65">
        <f>(E50-E51)/ABS(E51)</f>
        <v>-0.24519149254750155</v>
      </c>
      <c r="M50" s="66">
        <f>(J50-J51)/ABS(J51)</f>
        <v>7.3795853955748017E-2</v>
      </c>
    </row>
    <row r="51" spans="1:13">
      <c r="A51" s="105"/>
      <c r="B51" s="30">
        <v>2007</v>
      </c>
      <c r="C51" s="31">
        <v>548069</v>
      </c>
      <c r="D51" s="31">
        <v>360217</v>
      </c>
      <c r="E51" s="78">
        <f>SUM(C51+D51)</f>
        <v>908286</v>
      </c>
      <c r="F51" s="31">
        <v>82757</v>
      </c>
      <c r="G51" s="32">
        <v>0</v>
      </c>
      <c r="H51" s="31">
        <v>230240</v>
      </c>
      <c r="I51" s="31">
        <v>150000</v>
      </c>
      <c r="J51" s="78">
        <f>SUM(E51+F51+G51+H51+I51)</f>
        <v>1371283</v>
      </c>
      <c r="K51" s="95">
        <f>(C51-C52)/ABS(C52)</f>
        <v>-1.8245844508913095E-6</v>
      </c>
      <c r="L51" s="65">
        <f>(E51-E52)/ABS(E52)</f>
        <v>-4.3449322463542987E-2</v>
      </c>
      <c r="M51" s="66">
        <f>(J51-J52)/ABS(J52)</f>
        <v>-5.1521955052387235E-2</v>
      </c>
    </row>
    <row r="52" spans="1:13" s="8" customFormat="1" ht="13.5" thickBot="1">
      <c r="A52" s="106"/>
      <c r="B52" s="33">
        <v>2006</v>
      </c>
      <c r="C52" s="34">
        <v>548070</v>
      </c>
      <c r="D52" s="34">
        <v>401473</v>
      </c>
      <c r="E52" s="79">
        <f>SUM(C52+D52)</f>
        <v>949543</v>
      </c>
      <c r="F52" s="34">
        <v>80000</v>
      </c>
      <c r="G52" s="34">
        <v>83749</v>
      </c>
      <c r="H52" s="34">
        <v>164480</v>
      </c>
      <c r="I52" s="34">
        <v>168000</v>
      </c>
      <c r="J52" s="79">
        <f>SUM(E52+F52+G52+H52+I52)</f>
        <v>1445772</v>
      </c>
      <c r="K52" s="96"/>
      <c r="L52" s="64"/>
      <c r="M52" s="67"/>
    </row>
    <row r="53" spans="1:13">
      <c r="A53" s="18"/>
      <c r="B53" s="7"/>
      <c r="C53" s="19"/>
      <c r="D53" s="19"/>
      <c r="E53" s="19"/>
      <c r="F53" s="18"/>
      <c r="G53" s="19"/>
      <c r="H53" s="19"/>
      <c r="I53" s="19"/>
      <c r="J53" s="19"/>
      <c r="L53" s="18"/>
      <c r="M53" s="3"/>
    </row>
    <row r="54" spans="1:13">
      <c r="A54" s="6" t="s">
        <v>33</v>
      </c>
      <c r="B54" s="6"/>
      <c r="C54" s="1"/>
      <c r="D54" s="1"/>
      <c r="E54" s="1"/>
      <c r="L54" s="1"/>
    </row>
    <row r="55" spans="1:13">
      <c r="A55" s="72" t="s">
        <v>30</v>
      </c>
    </row>
  </sheetData>
  <mergeCells count="8">
    <mergeCell ref="F3:I3"/>
    <mergeCell ref="J3:J4"/>
    <mergeCell ref="K3:M3"/>
    <mergeCell ref="A50:A52"/>
    <mergeCell ref="C3:D3"/>
    <mergeCell ref="E3:E4"/>
    <mergeCell ref="B3:B4"/>
    <mergeCell ref="A3:A4"/>
  </mergeCells>
  <phoneticPr fontId="4" type="noConversion"/>
  <pageMargins left="0.25" right="0.25" top="0.75" bottom="0.75" header="0.3" footer="0.3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C13"/>
  <sheetViews>
    <sheetView zoomScaleNormal="100" workbookViewId="0"/>
  </sheetViews>
  <sheetFormatPr defaultRowHeight="12.75"/>
  <cols>
    <col min="2" max="2" width="34" customWidth="1"/>
    <col min="3" max="3" width="19.7109375" customWidth="1"/>
  </cols>
  <sheetData>
    <row r="1" spans="1:3" s="10" customFormat="1" ht="15.75">
      <c r="A1" s="20" t="s">
        <v>29</v>
      </c>
    </row>
    <row r="2" spans="1:3">
      <c r="A2" t="s">
        <v>12</v>
      </c>
    </row>
    <row r="3" spans="1:3" ht="13.5" thickBot="1"/>
    <row r="4" spans="1:3" s="26" customFormat="1" ht="41.25" customHeight="1" thickBot="1">
      <c r="A4" s="24" t="s">
        <v>1</v>
      </c>
      <c r="B4" s="25" t="s">
        <v>16</v>
      </c>
      <c r="C4" s="23" t="s">
        <v>17</v>
      </c>
    </row>
    <row r="5" spans="1:3">
      <c r="A5" s="4">
        <v>2012</v>
      </c>
      <c r="B5" s="11">
        <f>SUM(Detail!J5+Detail!J13+Detail!J21+Detail!J29+Detail!J37)</f>
        <v>10475027</v>
      </c>
      <c r="C5" s="14">
        <f t="shared" ref="C5:C10" si="0">(B5-B6)/ABS(B6)</f>
        <v>3.4510489662427507E-2</v>
      </c>
    </row>
    <row r="6" spans="1:3">
      <c r="A6" s="4">
        <v>2011</v>
      </c>
      <c r="B6" s="11">
        <f>SUM(Detail!J38+Detail!J30+Detail!J22+Detail!J14+Detail!J6)</f>
        <v>10125588</v>
      </c>
      <c r="C6" s="14">
        <f t="shared" si="0"/>
        <v>8.9826284782140497E-2</v>
      </c>
    </row>
    <row r="7" spans="1:3">
      <c r="A7" s="4">
        <v>2010</v>
      </c>
      <c r="B7" s="11">
        <f>SUM(Detail!J42+Detail!J39+Detail!J31+Detail!J23+Detail!J15+Detail!J7)</f>
        <v>9291011</v>
      </c>
      <c r="C7" s="14">
        <f t="shared" si="0"/>
        <v>-6.9114392290019963E-2</v>
      </c>
    </row>
    <row r="8" spans="1:3">
      <c r="A8" s="4">
        <v>2009</v>
      </c>
      <c r="B8" s="11">
        <f>SUM(Detail!J43+Detail!J40+Detail!J32+Detail!J24+Detail!J16+Detail!J8)</f>
        <v>9980830</v>
      </c>
      <c r="C8" s="15">
        <f t="shared" si="0"/>
        <v>0.30348445443264094</v>
      </c>
    </row>
    <row r="9" spans="1:3">
      <c r="A9" s="4">
        <v>2008</v>
      </c>
      <c r="B9" s="11">
        <f>Detail!J9+Detail!J17+Detail!J25+Detail!J33+Detail!J44</f>
        <v>7657038</v>
      </c>
      <c r="C9" s="14">
        <f t="shared" si="0"/>
        <v>6.7556901811045456E-2</v>
      </c>
    </row>
    <row r="10" spans="1:3">
      <c r="A10" s="4">
        <v>2007</v>
      </c>
      <c r="B10" s="11">
        <f>Detail!J10+Detail!J18+Detail!J26+Detail!J34+Detail!J45</f>
        <v>7172487</v>
      </c>
      <c r="C10" s="14">
        <f t="shared" si="0"/>
        <v>0.13735048313499237</v>
      </c>
    </row>
    <row r="11" spans="1:3" ht="13.5" thickBot="1">
      <c r="A11" s="12">
        <v>2006</v>
      </c>
      <c r="B11" s="13">
        <f>Detail!J11+Detail!J19+Detail!J27+Detail!J35+Detail!J46</f>
        <v>6306312</v>
      </c>
      <c r="C11" s="5"/>
    </row>
    <row r="13" spans="1:3">
      <c r="B13" s="17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</vt:lpstr>
      <vt:lpstr>Summary</vt:lpstr>
      <vt:lpstr>Detail!Print_Area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2013-06-07T18:45:08Z</dcterms:created>
  <dcterms:modified xsi:type="dcterms:W3CDTF">2013-06-07T19:06:40Z</dcterms:modified>
</cp:coreProperties>
</file>